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mm-my.sharepoint.com/personal/jgibson_unm_edu/Documents/BS curriculum sheets/"/>
    </mc:Choice>
  </mc:AlternateContent>
  <xr:revisionPtr revIDLastSave="0" documentId="8_{98280969-096C-452F-809A-5B7A57CD4C4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BSCE Curriculum" sheetId="1" r:id="rId1"/>
  </sheets>
  <definedNames>
    <definedName name="_xlnm.Print_Area" localSheetId="0">'BSCE Curriculum'!$A:$O</definedName>
    <definedName name="_xlnm.Print_Area">'BSCE Curriculum'!$A$1:$O$52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5" i="1" l="1"/>
  <c r="O25" i="1" s="1"/>
  <c r="R27" i="1"/>
  <c r="R26" i="1"/>
  <c r="R25" i="1"/>
  <c r="P24" i="1"/>
  <c r="O24" i="1" s="1"/>
  <c r="H10" i="1"/>
  <c r="H11" i="1"/>
  <c r="H12" i="1"/>
  <c r="H13" i="1"/>
  <c r="H14" i="1"/>
  <c r="P10" i="1"/>
  <c r="P11" i="1"/>
  <c r="P12" i="1"/>
  <c r="P13" i="1"/>
  <c r="P14" i="1"/>
  <c r="O14" i="1" s="1"/>
  <c r="H19" i="1"/>
  <c r="H20" i="1"/>
  <c r="H21" i="1"/>
  <c r="P19" i="1"/>
  <c r="P22" i="1"/>
  <c r="P23" i="1"/>
  <c r="H40" i="1"/>
  <c r="H42" i="1"/>
  <c r="P42" i="1"/>
  <c r="R4" i="1"/>
  <c r="R5" i="1"/>
  <c r="R6" i="1"/>
  <c r="R7" i="1"/>
  <c r="R8" i="1"/>
  <c r="R9" i="1"/>
  <c r="R15" i="1"/>
  <c r="R21" i="1"/>
  <c r="R24" i="1"/>
  <c r="R10" i="1"/>
  <c r="R11" i="1"/>
  <c r="R12" i="1"/>
  <c r="R13" i="1"/>
  <c r="R14" i="1"/>
  <c r="R16" i="1"/>
  <c r="R17" i="1"/>
  <c r="R18" i="1"/>
  <c r="R19" i="1"/>
  <c r="P20" i="1"/>
  <c r="R20" i="1"/>
  <c r="P21" i="1"/>
  <c r="H22" i="1"/>
  <c r="R22" i="1"/>
  <c r="H23" i="1"/>
  <c r="R23" i="1"/>
  <c r="H29" i="1"/>
  <c r="P29" i="1"/>
  <c r="H30" i="1"/>
  <c r="G30" i="1" s="1"/>
  <c r="P30" i="1"/>
  <c r="H31" i="1"/>
  <c r="P31" i="1"/>
  <c r="H32" i="1"/>
  <c r="G32" i="1" s="1"/>
  <c r="P32" i="1"/>
  <c r="H33" i="1"/>
  <c r="P33" i="1"/>
  <c r="E35" i="1"/>
  <c r="H38" i="1"/>
  <c r="P38" i="1"/>
  <c r="H39" i="1"/>
  <c r="G39" i="1" s="1"/>
  <c r="P39" i="1"/>
  <c r="P40" i="1"/>
  <c r="H41" i="1"/>
  <c r="P41" i="1"/>
  <c r="O41" i="1" s="1"/>
  <c r="H46" i="1"/>
  <c r="G46" i="1" s="1"/>
  <c r="H47" i="1"/>
  <c r="H48" i="1"/>
  <c r="H49" i="1"/>
  <c r="H50" i="1"/>
  <c r="G50" i="1" s="1"/>
  <c r="K52" i="1"/>
  <c r="G22" i="1" l="1"/>
  <c r="M44" i="1"/>
  <c r="E16" i="1"/>
  <c r="O19" i="1"/>
  <c r="M26" i="1"/>
  <c r="O10" i="1"/>
  <c r="M16" i="1"/>
  <c r="G48" i="1"/>
  <c r="G33" i="1"/>
  <c r="G31" i="1"/>
  <c r="G29" i="1"/>
  <c r="G35" i="1" s="1"/>
  <c r="O23" i="1"/>
  <c r="E26" i="1"/>
  <c r="O40" i="1"/>
  <c r="G38" i="1"/>
  <c r="G10" i="1"/>
  <c r="G16" i="1" s="1"/>
  <c r="O42" i="1"/>
  <c r="O12" i="1"/>
  <c r="G40" i="1"/>
  <c r="G20" i="1"/>
  <c r="G13" i="1"/>
  <c r="G11" i="1"/>
  <c r="G49" i="1"/>
  <c r="G47" i="1"/>
  <c r="G41" i="1"/>
  <c r="O39" i="1"/>
  <c r="O38" i="1"/>
  <c r="O33" i="1"/>
  <c r="O32" i="1"/>
  <c r="O31" i="1"/>
  <c r="O30" i="1"/>
  <c r="O29" i="1"/>
  <c r="G23" i="1"/>
  <c r="O20" i="1"/>
  <c r="O22" i="1"/>
  <c r="O13" i="1"/>
  <c r="O11" i="1"/>
  <c r="E51" i="1"/>
  <c r="E44" i="1"/>
  <c r="M35" i="1"/>
  <c r="O21" i="1"/>
  <c r="G42" i="1"/>
  <c r="G21" i="1"/>
  <c r="G19" i="1"/>
  <c r="G14" i="1"/>
  <c r="G12" i="1"/>
  <c r="O16" i="1" l="1"/>
  <c r="O26" i="1"/>
  <c r="O44" i="1"/>
  <c r="E52" i="1"/>
  <c r="G51" i="1"/>
  <c r="G44" i="1"/>
  <c r="G26" i="1"/>
  <c r="O35" i="1"/>
  <c r="I52" i="1" l="1"/>
  <c r="G52" i="1"/>
</calcChain>
</file>

<file path=xl/sharedStrings.xml><?xml version="1.0" encoding="utf-8"?>
<sst xmlns="http://schemas.openxmlformats.org/spreadsheetml/2006/main" count="221" uniqueCount="112">
  <si>
    <t xml:space="preserve">   Name:</t>
  </si>
  <si>
    <t xml:space="preserve">   Transfer Hours Accepted:</t>
  </si>
  <si>
    <t>CE</t>
  </si>
  <si>
    <t xml:space="preserve">      OVERALL HOURS &amp; GPA</t>
  </si>
  <si>
    <t>160L</t>
  </si>
  <si>
    <t>___</t>
  </si>
  <si>
    <t>302</t>
  </si>
  <si>
    <t>382</t>
  </si>
  <si>
    <t>Fall</t>
  </si>
  <si>
    <t>Calculus I</t>
  </si>
  <si>
    <t>Civil Engr Design</t>
  </si>
  <si>
    <t>Calculus III</t>
  </si>
  <si>
    <t>Engineering Statics</t>
  </si>
  <si>
    <t>Repeated Courses</t>
  </si>
  <si>
    <t>None</t>
  </si>
  <si>
    <t>Cr</t>
  </si>
  <si>
    <t>Gr</t>
  </si>
  <si>
    <t xml:space="preserve">   FRESHMAN YEAR</t>
  </si>
  <si>
    <t>Pts</t>
  </si>
  <si>
    <t xml:space="preserve">  SOPHOMORE YEAR</t>
  </si>
  <si>
    <t xml:space="preserve">     JUNIOR YEAR</t>
  </si>
  <si>
    <t xml:space="preserve">     SENIOR YEAR</t>
  </si>
  <si>
    <t xml:space="preserve">   Student #</t>
  </si>
  <si>
    <t xml:space="preserve">   FE Exam taken ________</t>
  </si>
  <si>
    <t>CS</t>
  </si>
  <si>
    <t>NOTES</t>
  </si>
  <si>
    <t>151L</t>
  </si>
  <si>
    <t>335</t>
  </si>
  <si>
    <t>Student must take FE exam prior to graduation.</t>
  </si>
  <si>
    <t>Spring</t>
  </si>
  <si>
    <t>Calculus II</t>
  </si>
  <si>
    <t xml:space="preserve">  DO NOT MESS WITH THIS</t>
  </si>
  <si>
    <t>PART OF THE SPREADSHEET!</t>
  </si>
  <si>
    <t xml:space="preserve">A </t>
  </si>
  <si>
    <t xml:space="preserve">B </t>
  </si>
  <si>
    <t xml:space="preserve">C </t>
  </si>
  <si>
    <t xml:space="preserve">D </t>
  </si>
  <si>
    <t xml:space="preserve">F </t>
  </si>
  <si>
    <t xml:space="preserve">I </t>
  </si>
  <si>
    <t xml:space="preserve">W </t>
  </si>
  <si>
    <t>A+</t>
  </si>
  <si>
    <t>B+</t>
  </si>
  <si>
    <t>C+</t>
  </si>
  <si>
    <t>D+</t>
  </si>
  <si>
    <t>A-</t>
  </si>
  <si>
    <t>B-</t>
  </si>
  <si>
    <t>C-</t>
  </si>
  <si>
    <t>D-</t>
  </si>
  <si>
    <t>NC</t>
  </si>
  <si>
    <t>WF</t>
  </si>
  <si>
    <t>CR</t>
  </si>
  <si>
    <t>AUD</t>
  </si>
  <si>
    <t>WNC</t>
  </si>
  <si>
    <t>PR</t>
  </si>
  <si>
    <t>WP</t>
  </si>
  <si>
    <t>TR</t>
  </si>
  <si>
    <t>__</t>
  </si>
  <si>
    <t>ASCII</t>
  </si>
  <si>
    <t>Cnt?</t>
  </si>
  <si>
    <t>1.  Grade of C or higher required for all Core courses.</t>
  </si>
  <si>
    <t>____</t>
  </si>
  <si>
    <t xml:space="preserve">___ </t>
  </si>
  <si>
    <t>_____</t>
  </si>
  <si>
    <t>Mech Materials(202,316)</t>
  </si>
  <si>
    <t xml:space="preserve">         UNM DEPT OF CIVIL, CONST AND ENVIRON ENGR</t>
  </si>
  <si>
    <t>CHEM</t>
  </si>
  <si>
    <t>General Chem I</t>
  </si>
  <si>
    <t>Gen Chem I Lab</t>
  </si>
  <si>
    <t>ENGL</t>
  </si>
  <si>
    <t>MATH</t>
  </si>
  <si>
    <t>Surveying &amp; Geomatics</t>
  </si>
  <si>
    <t>ECON</t>
  </si>
  <si>
    <t>Diff. Equations</t>
  </si>
  <si>
    <t>STAT</t>
  </si>
  <si>
    <t>Elements of Stats</t>
  </si>
  <si>
    <t>Principles of Const</t>
  </si>
  <si>
    <t>InfraMatSci (219,302)</t>
  </si>
  <si>
    <t>FluidMech (202,306)</t>
  </si>
  <si>
    <t>TransportEngr (283)</t>
  </si>
  <si>
    <t>Struct Analysis (302,305)</t>
  </si>
  <si>
    <t>Soil Mechanics (302)</t>
  </si>
  <si>
    <t>Breadth Elect</t>
  </si>
  <si>
    <t>Design of CE Syst</t>
  </si>
  <si>
    <t>Depth Elect</t>
  </si>
  <si>
    <t>Select core electives from UNM list</t>
  </si>
  <si>
    <t>Select breadth and depth electives from Dept list</t>
  </si>
  <si>
    <t>CE 499 must be taken during final semester of the program.</t>
  </si>
  <si>
    <t>Env &amp; WR Engr (331)</t>
  </si>
  <si>
    <t>Engin Econ (162 or 180)</t>
  </si>
  <si>
    <t>CIVIL ENGINEERING (124 hrs)</t>
  </si>
  <si>
    <t>1215L</t>
  </si>
  <si>
    <t>2110 Macro or 2120 Micro Econ</t>
  </si>
  <si>
    <t>Gen Ed Humanities / Diversity</t>
  </si>
  <si>
    <t>Gen Ed Sec Lang</t>
  </si>
  <si>
    <t>BIOL 1110-GenBio orGEOL1110 PhysGeo</t>
  </si>
  <si>
    <t>CompProgFund</t>
  </si>
  <si>
    <t>Comp II</t>
  </si>
  <si>
    <t>Calc-Based Phys I</t>
  </si>
  <si>
    <t>Calc-Based Phys II</t>
  </si>
  <si>
    <t>Prof/Tech Comm</t>
  </si>
  <si>
    <t>pts</t>
  </si>
  <si>
    <t>GPA</t>
  </si>
  <si>
    <t>hrs</t>
  </si>
  <si>
    <t>PHYS</t>
  </si>
  <si>
    <t>Gen Chem II</t>
  </si>
  <si>
    <t>1225L</t>
  </si>
  <si>
    <t>Gen Chem II Lab</t>
  </si>
  <si>
    <t>ME</t>
  </si>
  <si>
    <t>Dynamics</t>
  </si>
  <si>
    <t>Hydraulic Engr Hydrol</t>
  </si>
  <si>
    <t>Gen Ed Art &amp; Design</t>
  </si>
  <si>
    <t>CE 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</si>
</sst>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dd\-mmm\-yy"/>
  </numFmts>
  <fonts count="19" x14ac:knownFonts="1">
    <font>
      <sz val="12"/>
      <name val="Arial"/>
    </font>
    <font>
      <sz val="12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4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8"/>
      <color indexed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3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0" xfId="0" applyFont="1" applyFill="1"/>
    <xf numFmtId="0" fontId="5" fillId="3" borderId="1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6" fillId="3" borderId="3" xfId="0" applyFont="1" applyFill="1" applyBorder="1"/>
    <xf numFmtId="0" fontId="6" fillId="3" borderId="0" xfId="0" applyFont="1" applyFill="1"/>
    <xf numFmtId="0" fontId="1" fillId="0" borderId="4" xfId="0" applyFont="1" applyBorder="1"/>
    <xf numFmtId="0" fontId="6" fillId="0" borderId="4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4" borderId="4" xfId="0" applyFont="1" applyFill="1" applyBorder="1"/>
    <xf numFmtId="0" fontId="9" fillId="0" borderId="4" xfId="0" applyFont="1" applyBorder="1" applyAlignment="1">
      <alignment horizontal="center"/>
    </xf>
    <xf numFmtId="0" fontId="9" fillId="4" borderId="4" xfId="0" applyFont="1" applyFill="1" applyBorder="1"/>
    <xf numFmtId="0" fontId="10" fillId="0" borderId="4" xfId="0" applyFont="1" applyBorder="1"/>
    <xf numFmtId="0" fontId="11" fillId="0" borderId="4" xfId="0" applyFont="1" applyBorder="1"/>
    <xf numFmtId="0" fontId="12" fillId="0" borderId="4" xfId="0" applyFont="1" applyBorder="1"/>
    <xf numFmtId="0" fontId="13" fillId="0" borderId="4" xfId="0" applyFont="1" applyBorder="1"/>
    <xf numFmtId="0" fontId="13" fillId="0" borderId="4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2" fontId="6" fillId="3" borderId="3" xfId="0" applyNumberFormat="1" applyFont="1" applyFill="1" applyBorder="1"/>
    <xf numFmtId="0" fontId="6" fillId="0" borderId="4" xfId="0" applyFont="1" applyBorder="1"/>
    <xf numFmtId="0" fontId="1" fillId="0" borderId="2" xfId="0" applyFont="1" applyBorder="1"/>
    <xf numFmtId="0" fontId="10" fillId="0" borderId="4" xfId="0" applyFont="1" applyBorder="1" applyProtection="1">
      <protection locked="0"/>
    </xf>
    <xf numFmtId="0" fontId="13" fillId="0" borderId="4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/>
    <xf numFmtId="0" fontId="17" fillId="0" borderId="0" xfId="0" applyFont="1" applyProtection="1">
      <protection locked="0"/>
    </xf>
    <xf numFmtId="0" fontId="8" fillId="0" borderId="0" xfId="0" applyFont="1"/>
    <xf numFmtId="0" fontId="10" fillId="0" borderId="0" xfId="0" applyFont="1"/>
    <xf numFmtId="164" fontId="10" fillId="0" borderId="0" xfId="0" applyNumberFormat="1" applyFont="1" applyProtection="1">
      <protection hidden="1"/>
    </xf>
    <xf numFmtId="164" fontId="10" fillId="0" borderId="0" xfId="0" applyNumberFormat="1" applyFont="1" applyProtection="1">
      <protection locked="0" hidden="1"/>
    </xf>
    <xf numFmtId="0" fontId="10" fillId="0" borderId="0" xfId="0" applyFont="1" applyProtection="1">
      <protection locked="0"/>
    </xf>
    <xf numFmtId="0" fontId="2" fillId="0" borderId="7" xfId="0" applyFont="1" applyBorder="1"/>
    <xf numFmtId="0" fontId="3" fillId="0" borderId="8" xfId="0" applyFont="1" applyBorder="1"/>
    <xf numFmtId="0" fontId="1" fillId="0" borderId="8" xfId="0" applyFont="1" applyBorder="1"/>
    <xf numFmtId="0" fontId="4" fillId="0" borderId="8" xfId="0" applyFont="1" applyBorder="1"/>
    <xf numFmtId="0" fontId="5" fillId="0" borderId="8" xfId="0" applyFont="1" applyBorder="1"/>
    <xf numFmtId="0" fontId="6" fillId="0" borderId="8" xfId="0" applyFont="1" applyBorder="1"/>
    <xf numFmtId="0" fontId="6" fillId="0" borderId="9" xfId="0" applyFont="1" applyBorder="1"/>
    <xf numFmtId="0" fontId="2" fillId="0" borderId="10" xfId="0" applyFont="1" applyBorder="1"/>
    <xf numFmtId="0" fontId="2" fillId="0" borderId="0" xfId="0" applyFont="1"/>
    <xf numFmtId="0" fontId="5" fillId="0" borderId="0" xfId="0" applyFont="1"/>
    <xf numFmtId="0" fontId="3" fillId="0" borderId="0" xfId="0" applyFont="1"/>
    <xf numFmtId="0" fontId="4" fillId="0" borderId="0" xfId="0" applyFont="1"/>
    <xf numFmtId="0" fontId="6" fillId="0" borderId="11" xfId="0" applyFont="1" applyBorder="1"/>
    <xf numFmtId="0" fontId="6" fillId="0" borderId="10" xfId="0" applyFont="1" applyBorder="1"/>
    <xf numFmtId="0" fontId="6" fillId="0" borderId="0" xfId="0" applyFont="1" applyProtection="1">
      <protection locked="0"/>
    </xf>
    <xf numFmtId="0" fontId="6" fillId="0" borderId="0" xfId="0" applyFont="1"/>
    <xf numFmtId="0" fontId="1" fillId="0" borderId="0" xfId="0" applyFont="1" applyProtection="1">
      <protection locked="0"/>
    </xf>
    <xf numFmtId="0" fontId="8" fillId="0" borderId="10" xfId="0" applyFont="1" applyBorder="1"/>
    <xf numFmtId="0" fontId="8" fillId="0" borderId="0" xfId="0" applyFont="1" applyProtection="1">
      <protection locked="0"/>
    </xf>
    <xf numFmtId="0" fontId="8" fillId="0" borderId="11" xfId="0" applyFont="1" applyBorder="1"/>
    <xf numFmtId="0" fontId="8" fillId="4" borderId="12" xfId="0" applyFont="1" applyFill="1" applyBorder="1"/>
    <xf numFmtId="0" fontId="8" fillId="4" borderId="13" xfId="0" applyFont="1" applyFill="1" applyBorder="1"/>
    <xf numFmtId="0" fontId="10" fillId="0" borderId="12" xfId="0" applyFont="1" applyBorder="1"/>
    <xf numFmtId="0" fontId="10" fillId="0" borderId="13" xfId="0" applyFont="1" applyBorder="1"/>
    <xf numFmtId="0" fontId="13" fillId="0" borderId="12" xfId="0" applyFont="1" applyBorder="1"/>
    <xf numFmtId="0" fontId="13" fillId="0" borderId="13" xfId="0" applyFont="1" applyBorder="1" applyAlignment="1">
      <alignment horizontal="right"/>
    </xf>
    <xf numFmtId="0" fontId="13" fillId="0" borderId="10" xfId="0" applyFont="1" applyBorder="1" applyProtection="1">
      <protection locked="0"/>
    </xf>
    <xf numFmtId="164" fontId="13" fillId="0" borderId="0" xfId="0" applyNumberFormat="1" applyFont="1" applyProtection="1">
      <protection hidden="1"/>
    </xf>
    <xf numFmtId="0" fontId="13" fillId="0" borderId="11" xfId="0" applyFont="1" applyBorder="1"/>
    <xf numFmtId="0" fontId="13" fillId="0" borderId="0" xfId="0" applyFont="1" applyAlignment="1" applyProtection="1">
      <alignment horizontal="left"/>
      <protection locked="0"/>
    </xf>
    <xf numFmtId="0" fontId="13" fillId="0" borderId="10" xfId="0" applyFont="1" applyBorder="1"/>
    <xf numFmtId="2" fontId="13" fillId="0" borderId="0" xfId="0" applyNumberFormat="1" applyFont="1"/>
    <xf numFmtId="2" fontId="13" fillId="0" borderId="11" xfId="0" applyNumberFormat="1" applyFont="1" applyBorder="1"/>
    <xf numFmtId="0" fontId="17" fillId="0" borderId="10" xfId="0" applyFont="1" applyBorder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0" fontId="10" fillId="0" borderId="10" xfId="0" applyFont="1" applyBorder="1"/>
    <xf numFmtId="0" fontId="6" fillId="0" borderId="12" xfId="0" applyFont="1" applyBorder="1"/>
    <xf numFmtId="0" fontId="6" fillId="0" borderId="13" xfId="0" applyFont="1" applyBorder="1"/>
    <xf numFmtId="0" fontId="14" fillId="0" borderId="0" xfId="0" applyFont="1"/>
    <xf numFmtId="0" fontId="10" fillId="0" borderId="13" xfId="0" applyFont="1" applyBorder="1" applyProtection="1">
      <protection locked="0"/>
    </xf>
    <xf numFmtId="0" fontId="16" fillId="0" borderId="0" xfId="0" applyFont="1" applyProtection="1">
      <protection locked="0"/>
    </xf>
    <xf numFmtId="0" fontId="10" fillId="0" borderId="11" xfId="0" applyFont="1" applyBorder="1" applyProtection="1">
      <protection locked="0"/>
    </xf>
    <xf numFmtId="0" fontId="6" fillId="0" borderId="14" xfId="0" applyFont="1" applyBorder="1"/>
    <xf numFmtId="0" fontId="6" fillId="0" borderId="15" xfId="0" applyFont="1" applyBorder="1"/>
    <xf numFmtId="2" fontId="8" fillId="0" borderId="15" xfId="0" applyNumberFormat="1" applyFont="1" applyBorder="1"/>
    <xf numFmtId="0" fontId="8" fillId="0" borderId="15" xfId="0" applyFont="1" applyBorder="1"/>
    <xf numFmtId="165" fontId="15" fillId="0" borderId="15" xfId="0" applyNumberFormat="1" applyFont="1" applyBorder="1"/>
    <xf numFmtId="0" fontId="18" fillId="0" borderId="16" xfId="0" applyFont="1" applyBorder="1"/>
    <xf numFmtId="164" fontId="13" fillId="0" borderId="0" xfId="0" applyNumberFormat="1" applyFont="1"/>
    <xf numFmtId="0" fontId="1" fillId="0" borderId="11" xfId="0" applyFont="1" applyBorder="1"/>
    <xf numFmtId="0" fontId="10" fillId="0" borderId="0" xfId="0" applyFont="1" applyProtection="1">
      <protection locked="0"/>
    </xf>
    <xf numFmtId="0" fontId="8" fillId="0" borderId="15" xfId="0" applyNumberFormat="1" applyFont="1" applyBorder="1" applyProtection="1">
      <protection hidden="1"/>
    </xf>
    <xf numFmtId="0" fontId="8" fillId="0" borderId="15" xfId="0" applyNumberFormat="1" applyFont="1" applyBorder="1"/>
    <xf numFmtId="0" fontId="10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0" fillId="0" borderId="0" xfId="0"/>
    <xf numFmtId="0" fontId="10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2"/>
  <sheetViews>
    <sheetView tabSelected="1" zoomScale="98" zoomScaleNormal="98" workbookViewId="0">
      <selection activeCell="V6" sqref="V6"/>
    </sheetView>
  </sheetViews>
  <sheetFormatPr defaultColWidth="9.6640625" defaultRowHeight="15" x14ac:dyDescent="0.2"/>
  <cols>
    <col min="1" max="1" width="5.6640625" style="1" customWidth="1"/>
    <col min="2" max="2" width="4.6640625" style="1" customWidth="1"/>
    <col min="3" max="3" width="11.6640625" style="1" customWidth="1"/>
    <col min="4" max="4" width="3.6640625" style="1" customWidth="1"/>
    <col min="5" max="5" width="4.6640625" style="1" customWidth="1"/>
    <col min="6" max="6" width="3.6640625" style="1" customWidth="1"/>
    <col min="7" max="9" width="5.6640625" style="1" customWidth="1"/>
    <col min="10" max="10" width="4.6640625" style="1" customWidth="1"/>
    <col min="11" max="11" width="11.6640625" style="1" customWidth="1"/>
    <col min="12" max="12" width="3.6640625" style="1" customWidth="1"/>
    <col min="13" max="13" width="4.6640625" style="1" customWidth="1"/>
    <col min="14" max="14" width="3.6640625" style="1" customWidth="1"/>
    <col min="15" max="18" width="5.6640625" style="1" customWidth="1"/>
    <col min="19" max="21" width="6.6640625" style="1" customWidth="1"/>
    <col min="22" max="16384" width="9.6640625" style="1"/>
  </cols>
  <sheetData>
    <row r="1" spans="1:22" ht="20.25" x14ac:dyDescent="0.3">
      <c r="A1" s="40"/>
      <c r="B1" s="41" t="s">
        <v>64</v>
      </c>
      <c r="C1" s="42"/>
      <c r="D1" s="41"/>
      <c r="E1" s="41"/>
      <c r="F1" s="41"/>
      <c r="G1" s="41"/>
      <c r="H1" s="41"/>
      <c r="I1" s="43"/>
      <c r="J1" s="43"/>
      <c r="K1" s="44"/>
      <c r="L1" s="45"/>
      <c r="M1" s="45"/>
      <c r="N1" s="45"/>
      <c r="O1" s="46"/>
      <c r="Q1" s="3" t="s">
        <v>31</v>
      </c>
      <c r="R1" s="4"/>
      <c r="S1" s="4"/>
      <c r="T1" s="4"/>
      <c r="U1" s="4"/>
      <c r="V1" s="2"/>
    </row>
    <row r="2" spans="1:22" ht="21" thickBot="1" x14ac:dyDescent="0.35">
      <c r="A2" s="47"/>
      <c r="B2" s="48"/>
      <c r="C2" s="49"/>
      <c r="D2" s="50" t="s">
        <v>89</v>
      </c>
      <c r="F2" s="49"/>
      <c r="G2" s="50"/>
      <c r="H2" s="50"/>
      <c r="I2" s="51"/>
      <c r="J2" s="51"/>
      <c r="K2" s="49"/>
      <c r="O2" s="52"/>
      <c r="Q2" s="5" t="s">
        <v>32</v>
      </c>
      <c r="R2" s="6"/>
      <c r="S2" s="6"/>
      <c r="T2" s="6"/>
      <c r="U2" s="6"/>
      <c r="V2" s="2"/>
    </row>
    <row r="3" spans="1:22" ht="15.75" x14ac:dyDescent="0.25">
      <c r="A3" s="53"/>
      <c r="O3" s="52"/>
      <c r="Q3" s="7" t="s">
        <v>16</v>
      </c>
      <c r="R3" s="8" t="s">
        <v>57</v>
      </c>
      <c r="S3" s="8" t="s">
        <v>18</v>
      </c>
      <c r="T3" s="8" t="s">
        <v>58</v>
      </c>
      <c r="U3" s="9"/>
      <c r="V3" s="2"/>
    </row>
    <row r="4" spans="1:22" ht="15" customHeight="1" x14ac:dyDescent="0.2">
      <c r="A4" s="53" t="s">
        <v>0</v>
      </c>
      <c r="C4" s="54"/>
      <c r="D4" s="54"/>
      <c r="E4" s="54"/>
      <c r="F4" s="54"/>
      <c r="I4" s="55" t="s">
        <v>22</v>
      </c>
      <c r="K4" s="54"/>
      <c r="L4" s="55"/>
      <c r="M4" s="56"/>
      <c r="N4" s="56"/>
      <c r="O4" s="52"/>
      <c r="Q4" s="10" t="s">
        <v>33</v>
      </c>
      <c r="R4" s="11">
        <f t="shared" ref="R4:R24" si="0">CODE(Q4)+3*CODE(MID(Q4,2,1))</f>
        <v>161</v>
      </c>
      <c r="S4" s="11">
        <v>4</v>
      </c>
      <c r="T4" s="11">
        <v>1</v>
      </c>
      <c r="U4" s="11"/>
      <c r="V4" s="2"/>
    </row>
    <row r="5" spans="1:22" ht="15" customHeight="1" x14ac:dyDescent="0.2">
      <c r="A5" s="53" t="s">
        <v>1</v>
      </c>
      <c r="C5" s="12"/>
      <c r="D5" s="12"/>
      <c r="E5" s="13"/>
      <c r="F5" s="13"/>
      <c r="G5" s="56"/>
      <c r="H5" s="56"/>
      <c r="I5" s="55" t="s">
        <v>23</v>
      </c>
      <c r="J5" s="56"/>
      <c r="K5" s="14"/>
      <c r="L5" s="12"/>
      <c r="M5" s="56"/>
      <c r="N5" s="56"/>
      <c r="O5" s="52"/>
      <c r="Q5" s="10" t="s">
        <v>34</v>
      </c>
      <c r="R5" s="11">
        <f t="shared" si="0"/>
        <v>162</v>
      </c>
      <c r="S5" s="11">
        <v>3</v>
      </c>
      <c r="T5" s="11">
        <v>1</v>
      </c>
      <c r="U5" s="11"/>
      <c r="V5" s="2"/>
    </row>
    <row r="6" spans="1:22" ht="15" customHeight="1" x14ac:dyDescent="0.2">
      <c r="A6" s="57"/>
      <c r="B6" s="35"/>
      <c r="C6" s="58"/>
      <c r="D6" s="35"/>
      <c r="E6" s="15"/>
      <c r="F6" s="15"/>
      <c r="G6" s="58"/>
      <c r="H6" s="58"/>
      <c r="I6" s="58"/>
      <c r="J6" s="58"/>
      <c r="K6" s="58"/>
      <c r="L6" s="35"/>
      <c r="M6" s="58"/>
      <c r="N6" s="58"/>
      <c r="O6" s="59"/>
      <c r="P6" s="35"/>
      <c r="Q6" s="10" t="s">
        <v>35</v>
      </c>
      <c r="R6" s="11">
        <f t="shared" si="0"/>
        <v>163</v>
      </c>
      <c r="S6" s="11">
        <v>2</v>
      </c>
      <c r="T6" s="11">
        <v>1</v>
      </c>
      <c r="U6" s="11"/>
      <c r="V6" s="2"/>
    </row>
    <row r="7" spans="1:22" ht="15" customHeight="1" x14ac:dyDescent="0.2">
      <c r="A7" s="60"/>
      <c r="B7" s="16"/>
      <c r="C7" s="17" t="s">
        <v>8</v>
      </c>
      <c r="D7" s="18"/>
      <c r="E7" s="18"/>
      <c r="F7" s="18"/>
      <c r="G7" s="18"/>
      <c r="H7" s="18"/>
      <c r="I7" s="18"/>
      <c r="J7" s="18"/>
      <c r="K7" s="17" t="s">
        <v>29</v>
      </c>
      <c r="L7" s="16"/>
      <c r="M7" s="16"/>
      <c r="N7" s="16"/>
      <c r="O7" s="61"/>
      <c r="P7" s="35"/>
      <c r="Q7" s="10" t="s">
        <v>36</v>
      </c>
      <c r="R7" s="11">
        <f t="shared" si="0"/>
        <v>164</v>
      </c>
      <c r="S7" s="11">
        <v>1</v>
      </c>
      <c r="T7" s="11">
        <v>1</v>
      </c>
      <c r="U7" s="11"/>
      <c r="V7" s="2"/>
    </row>
    <row r="8" spans="1:22" ht="15" customHeight="1" x14ac:dyDescent="0.2">
      <c r="A8" s="62"/>
      <c r="B8" s="19"/>
      <c r="C8" s="20"/>
      <c r="D8" s="20"/>
      <c r="E8" s="20"/>
      <c r="F8" s="20"/>
      <c r="G8" s="21" t="s">
        <v>17</v>
      </c>
      <c r="H8" s="20"/>
      <c r="I8" s="20"/>
      <c r="J8" s="20"/>
      <c r="K8" s="20"/>
      <c r="L8" s="19"/>
      <c r="M8" s="19"/>
      <c r="N8" s="19"/>
      <c r="O8" s="63"/>
      <c r="P8" s="36"/>
      <c r="Q8" s="10" t="s">
        <v>37</v>
      </c>
      <c r="R8" s="11">
        <f t="shared" si="0"/>
        <v>166</v>
      </c>
      <c r="S8" s="11">
        <v>0</v>
      </c>
      <c r="T8" s="11">
        <v>1</v>
      </c>
      <c r="U8" s="11"/>
      <c r="V8" s="2"/>
    </row>
    <row r="9" spans="1:22" ht="15" customHeight="1" x14ac:dyDescent="0.2">
      <c r="A9" s="64"/>
      <c r="B9" s="22"/>
      <c r="C9" s="22"/>
      <c r="D9" s="22"/>
      <c r="E9" s="23" t="s">
        <v>15</v>
      </c>
      <c r="F9" s="24" t="s">
        <v>16</v>
      </c>
      <c r="G9" s="23" t="s">
        <v>18</v>
      </c>
      <c r="H9" s="22"/>
      <c r="I9" s="22"/>
      <c r="J9" s="22"/>
      <c r="K9" s="22"/>
      <c r="L9" s="22"/>
      <c r="M9" s="23" t="s">
        <v>15</v>
      </c>
      <c r="N9" s="24" t="s">
        <v>16</v>
      </c>
      <c r="O9" s="65" t="s">
        <v>18</v>
      </c>
      <c r="P9" s="36"/>
      <c r="Q9" s="10" t="s">
        <v>38</v>
      </c>
      <c r="R9" s="11">
        <f t="shared" si="0"/>
        <v>169</v>
      </c>
      <c r="S9" s="11">
        <v>0</v>
      </c>
      <c r="T9" s="11">
        <v>0</v>
      </c>
      <c r="U9" s="11"/>
      <c r="V9" s="2"/>
    </row>
    <row r="10" spans="1:22" ht="15" customHeight="1" x14ac:dyDescent="0.2">
      <c r="A10" s="66" t="s">
        <v>2</v>
      </c>
      <c r="B10" s="32" t="s">
        <v>4</v>
      </c>
      <c r="C10" s="32" t="s">
        <v>10</v>
      </c>
      <c r="D10" s="32"/>
      <c r="E10" s="32">
        <v>3</v>
      </c>
      <c r="F10" s="34" t="s">
        <v>5</v>
      </c>
      <c r="G10" s="33">
        <f t="shared" ref="G10:G14" si="1">E10*VLOOKUP(H10,$R$4:$S$28,2)</f>
        <v>0</v>
      </c>
      <c r="H10" s="67">
        <f t="shared" ref="H10:H14" si="2">CODE(F10)+3*CODE(MID(F10,2,1))</f>
        <v>380</v>
      </c>
      <c r="I10" s="94" t="s">
        <v>94</v>
      </c>
      <c r="J10" s="95"/>
      <c r="K10" s="95"/>
      <c r="L10" s="32"/>
      <c r="M10" s="32">
        <v>3</v>
      </c>
      <c r="N10" s="32" t="s">
        <v>5</v>
      </c>
      <c r="O10" s="68">
        <f t="shared" ref="O10:O14" si="3">M10*VLOOKUP(P10,$R$4:$S$28,2)</f>
        <v>0</v>
      </c>
      <c r="P10" s="37">
        <f t="shared" ref="P10:P14" si="4">CODE(N10)+3*CODE(MID(N10,2,1))</f>
        <v>380</v>
      </c>
      <c r="Q10" s="10" t="s">
        <v>39</v>
      </c>
      <c r="R10" s="11">
        <f t="shared" si="0"/>
        <v>183</v>
      </c>
      <c r="S10" s="11">
        <v>0</v>
      </c>
      <c r="T10" s="11">
        <v>0</v>
      </c>
      <c r="U10" s="11"/>
      <c r="V10" s="2"/>
    </row>
    <row r="11" spans="1:22" ht="15" customHeight="1" x14ac:dyDescent="0.2">
      <c r="A11" s="66" t="s">
        <v>65</v>
      </c>
      <c r="B11" s="69">
        <v>1215</v>
      </c>
      <c r="C11" s="32" t="s">
        <v>66</v>
      </c>
      <c r="D11" s="32"/>
      <c r="E11" s="32">
        <v>3</v>
      </c>
      <c r="F11" s="32" t="s">
        <v>61</v>
      </c>
      <c r="G11" s="33">
        <f t="shared" si="1"/>
        <v>0</v>
      </c>
      <c r="H11" s="67">
        <f t="shared" si="2"/>
        <v>380</v>
      </c>
      <c r="I11" s="32" t="s">
        <v>24</v>
      </c>
      <c r="J11" s="69" t="s">
        <v>26</v>
      </c>
      <c r="K11" s="32" t="s">
        <v>95</v>
      </c>
      <c r="L11" s="32"/>
      <c r="M11" s="32">
        <v>3</v>
      </c>
      <c r="N11" s="32" t="s">
        <v>5</v>
      </c>
      <c r="O11" s="68">
        <f t="shared" si="3"/>
        <v>0</v>
      </c>
      <c r="P11" s="37">
        <f t="shared" si="4"/>
        <v>380</v>
      </c>
      <c r="Q11" s="10" t="s">
        <v>40</v>
      </c>
      <c r="R11" s="11">
        <f t="shared" si="0"/>
        <v>194</v>
      </c>
      <c r="S11" s="11">
        <v>4.33</v>
      </c>
      <c r="T11" s="11">
        <v>1</v>
      </c>
      <c r="U11" s="11"/>
      <c r="V11" s="2"/>
    </row>
    <row r="12" spans="1:22" ht="15" customHeight="1" x14ac:dyDescent="0.2">
      <c r="A12" s="66" t="s">
        <v>65</v>
      </c>
      <c r="B12" s="69" t="s">
        <v>90</v>
      </c>
      <c r="C12" s="32" t="s">
        <v>67</v>
      </c>
      <c r="D12" s="32"/>
      <c r="E12" s="32">
        <v>1</v>
      </c>
      <c r="F12" s="32" t="s">
        <v>5</v>
      </c>
      <c r="G12" s="33">
        <f t="shared" si="1"/>
        <v>0</v>
      </c>
      <c r="H12" s="67">
        <f t="shared" si="2"/>
        <v>380</v>
      </c>
      <c r="I12" s="32" t="s">
        <v>103</v>
      </c>
      <c r="J12" s="69">
        <v>1310</v>
      </c>
      <c r="K12" s="32" t="s">
        <v>97</v>
      </c>
      <c r="L12" s="32"/>
      <c r="M12" s="32">
        <v>3</v>
      </c>
      <c r="N12" s="32" t="s">
        <v>5</v>
      </c>
      <c r="O12" s="68">
        <f t="shared" si="3"/>
        <v>0</v>
      </c>
      <c r="P12" s="37">
        <f t="shared" si="4"/>
        <v>380</v>
      </c>
      <c r="Q12" s="10" t="s">
        <v>41</v>
      </c>
      <c r="R12" s="11">
        <f t="shared" si="0"/>
        <v>195</v>
      </c>
      <c r="S12" s="11">
        <v>3.33</v>
      </c>
      <c r="T12" s="11">
        <v>1</v>
      </c>
      <c r="U12" s="11"/>
      <c r="V12" s="2"/>
    </row>
    <row r="13" spans="1:22" ht="15" customHeight="1" x14ac:dyDescent="0.2">
      <c r="A13" s="66" t="s">
        <v>68</v>
      </c>
      <c r="B13" s="69">
        <v>1120</v>
      </c>
      <c r="C13" s="32" t="s">
        <v>96</v>
      </c>
      <c r="D13" s="32"/>
      <c r="E13" s="32">
        <v>3</v>
      </c>
      <c r="F13" s="32" t="s">
        <v>5</v>
      </c>
      <c r="G13" s="33">
        <f t="shared" si="1"/>
        <v>0</v>
      </c>
      <c r="H13" s="67">
        <f t="shared" si="2"/>
        <v>380</v>
      </c>
      <c r="I13" s="32" t="s">
        <v>69</v>
      </c>
      <c r="J13" s="69">
        <v>1522</v>
      </c>
      <c r="K13" s="32" t="s">
        <v>30</v>
      </c>
      <c r="L13" s="32"/>
      <c r="M13" s="32">
        <v>4</v>
      </c>
      <c r="N13" s="32" t="s">
        <v>5</v>
      </c>
      <c r="O13" s="68">
        <f t="shared" si="3"/>
        <v>0</v>
      </c>
      <c r="P13" s="37">
        <f t="shared" si="4"/>
        <v>380</v>
      </c>
      <c r="Q13" s="10" t="s">
        <v>42</v>
      </c>
      <c r="R13" s="11">
        <f t="shared" si="0"/>
        <v>196</v>
      </c>
      <c r="S13" s="11">
        <v>2.33</v>
      </c>
      <c r="T13" s="11">
        <v>1</v>
      </c>
      <c r="U13" s="11"/>
      <c r="V13" s="2"/>
    </row>
    <row r="14" spans="1:22" ht="15" customHeight="1" x14ac:dyDescent="0.2">
      <c r="A14" s="66" t="s">
        <v>69</v>
      </c>
      <c r="B14" s="69">
        <v>1512</v>
      </c>
      <c r="C14" s="32" t="s">
        <v>9</v>
      </c>
      <c r="D14" s="32"/>
      <c r="E14" s="32">
        <v>4</v>
      </c>
      <c r="F14" s="32" t="s">
        <v>5</v>
      </c>
      <c r="G14" s="33">
        <f t="shared" si="1"/>
        <v>0</v>
      </c>
      <c r="H14" s="67">
        <f t="shared" si="2"/>
        <v>380</v>
      </c>
      <c r="I14" s="32" t="s">
        <v>65</v>
      </c>
      <c r="J14" s="69">
        <v>1225</v>
      </c>
      <c r="K14" s="32" t="s">
        <v>104</v>
      </c>
      <c r="L14" s="32"/>
      <c r="M14" s="32">
        <v>3</v>
      </c>
      <c r="N14" s="32" t="s">
        <v>5</v>
      </c>
      <c r="O14" s="68">
        <f t="shared" si="3"/>
        <v>0</v>
      </c>
      <c r="P14" s="37">
        <f t="shared" si="4"/>
        <v>380</v>
      </c>
      <c r="Q14" s="10" t="s">
        <v>43</v>
      </c>
      <c r="R14" s="11">
        <f t="shared" si="0"/>
        <v>197</v>
      </c>
      <c r="S14" s="11">
        <v>1.33</v>
      </c>
      <c r="T14" s="11">
        <v>1</v>
      </c>
      <c r="U14" s="11"/>
      <c r="V14" s="2"/>
    </row>
    <row r="15" spans="1:22" ht="15" customHeight="1" x14ac:dyDescent="0.2">
      <c r="A15" s="66"/>
      <c r="B15" s="32"/>
      <c r="C15" s="32"/>
      <c r="D15" s="32"/>
      <c r="E15" s="32"/>
      <c r="F15" s="32"/>
      <c r="G15" s="33"/>
      <c r="H15" s="67"/>
      <c r="I15" s="32" t="s">
        <v>65</v>
      </c>
      <c r="J15" s="32" t="s">
        <v>105</v>
      </c>
      <c r="K15" s="32" t="s">
        <v>106</v>
      </c>
      <c r="L15" s="32"/>
      <c r="M15" s="32"/>
      <c r="N15" s="32"/>
      <c r="O15" s="68"/>
      <c r="P15" s="37"/>
      <c r="Q15" s="10" t="s">
        <v>44</v>
      </c>
      <c r="R15" s="11">
        <f t="shared" si="0"/>
        <v>200</v>
      </c>
      <c r="S15" s="11">
        <v>3.67</v>
      </c>
      <c r="T15" s="11">
        <v>1</v>
      </c>
      <c r="U15" s="11"/>
      <c r="V15" s="2"/>
    </row>
    <row r="16" spans="1:22" ht="15" customHeight="1" x14ac:dyDescent="0.2">
      <c r="A16" s="70"/>
      <c r="B16" s="33"/>
      <c r="C16" s="32"/>
      <c r="D16" s="32"/>
      <c r="E16" s="88">
        <f>E10*VLOOKUP(H10,$R$4:$T$28,3)+E11*VLOOKUP(H11,$R$4:$T$28,3)+E12*VLOOKUP(H12,$R$4:$T$28,3)+E13*VLOOKUP(H13,$R$4:$T$28,3)+E14*VLOOKUP(H14,$R$4:$T$28,3)</f>
        <v>0</v>
      </c>
      <c r="F16" s="33"/>
      <c r="G16" s="71">
        <f>SUM(G10:G14)</f>
        <v>0</v>
      </c>
      <c r="H16" s="33"/>
      <c r="I16" s="33"/>
      <c r="J16" s="33"/>
      <c r="K16" s="33"/>
      <c r="L16" s="33"/>
      <c r="M16" s="88">
        <f>M10*VLOOKUP(P10,$R$4:$T$28,3)+M11*VLOOKUP(P11,$R$4:$T$28,3)+M12*VLOOKUP(P12,$R$4:$T$28,3)+M13*VLOOKUP(P13,$R$4:$T$28,3)+M14*VLOOKUP(P14,$R$4:$T$28,3)</f>
        <v>0</v>
      </c>
      <c r="N16" s="33"/>
      <c r="O16" s="72">
        <f>SUM(O10:O14)</f>
        <v>0</v>
      </c>
      <c r="P16" s="36"/>
      <c r="Q16" s="10" t="s">
        <v>45</v>
      </c>
      <c r="R16" s="11">
        <f t="shared" si="0"/>
        <v>201</v>
      </c>
      <c r="S16" s="11">
        <v>2.67</v>
      </c>
      <c r="T16" s="11">
        <v>1</v>
      </c>
      <c r="U16" s="11"/>
      <c r="V16" s="2"/>
    </row>
    <row r="17" spans="1:22" ht="15" customHeight="1" x14ac:dyDescent="0.2">
      <c r="A17" s="62"/>
      <c r="B17" s="19"/>
      <c r="C17" s="19"/>
      <c r="D17" s="19"/>
      <c r="E17" s="19"/>
      <c r="F17" s="19"/>
      <c r="G17" s="21" t="s">
        <v>19</v>
      </c>
      <c r="H17" s="19"/>
      <c r="I17" s="19"/>
      <c r="J17" s="19"/>
      <c r="K17" s="19"/>
      <c r="L17" s="19"/>
      <c r="M17" s="19"/>
      <c r="N17" s="19"/>
      <c r="O17" s="63"/>
      <c r="P17" s="36"/>
      <c r="Q17" s="10" t="s">
        <v>46</v>
      </c>
      <c r="R17" s="11">
        <f t="shared" si="0"/>
        <v>202</v>
      </c>
      <c r="S17" s="11">
        <v>1.67</v>
      </c>
      <c r="T17" s="11">
        <v>1</v>
      </c>
      <c r="U17" s="11"/>
      <c r="V17" s="2"/>
    </row>
    <row r="18" spans="1:22" ht="15" customHeight="1" x14ac:dyDescent="0.2">
      <c r="A18" s="64"/>
      <c r="B18" s="22"/>
      <c r="C18" s="22"/>
      <c r="D18" s="22"/>
      <c r="E18" s="23" t="s">
        <v>15</v>
      </c>
      <c r="F18" s="24" t="s">
        <v>16</v>
      </c>
      <c r="G18" s="23" t="s">
        <v>18</v>
      </c>
      <c r="H18" s="22"/>
      <c r="I18" s="22"/>
      <c r="J18" s="22"/>
      <c r="K18" s="22"/>
      <c r="L18" s="22"/>
      <c r="M18" s="23" t="s">
        <v>15</v>
      </c>
      <c r="N18" s="24" t="s">
        <v>16</v>
      </c>
      <c r="O18" s="65" t="s">
        <v>18</v>
      </c>
      <c r="P18" s="36"/>
      <c r="Q18" s="10" t="s">
        <v>47</v>
      </c>
      <c r="R18" s="11">
        <f t="shared" si="0"/>
        <v>203</v>
      </c>
      <c r="S18" s="11">
        <v>0.67</v>
      </c>
      <c r="T18" s="11">
        <v>1</v>
      </c>
      <c r="U18" s="11"/>
      <c r="V18" s="2"/>
    </row>
    <row r="19" spans="1:22" ht="15" customHeight="1" x14ac:dyDescent="0.2">
      <c r="A19" s="66" t="s">
        <v>2</v>
      </c>
      <c r="B19" s="69">
        <v>202</v>
      </c>
      <c r="C19" s="32" t="s">
        <v>12</v>
      </c>
      <c r="D19" s="32"/>
      <c r="E19" s="32">
        <v>3</v>
      </c>
      <c r="F19" s="32" t="s">
        <v>5</v>
      </c>
      <c r="G19" s="33">
        <f>E19*VLOOKUP(H19,$R$4:$S$28,2)</f>
        <v>0</v>
      </c>
      <c r="H19" s="67">
        <f>CODE(F19)+3*CODE(MID(F19,2,1))</f>
        <v>380</v>
      </c>
      <c r="I19" s="32" t="s">
        <v>107</v>
      </c>
      <c r="J19" s="69">
        <v>306</v>
      </c>
      <c r="K19" s="32" t="s">
        <v>108</v>
      </c>
      <c r="L19" s="32"/>
      <c r="M19" s="32">
        <v>3</v>
      </c>
      <c r="N19" s="32" t="s">
        <v>5</v>
      </c>
      <c r="O19" s="68">
        <f>M19*VLOOKUP(P19,$R$4:$S$28,2)</f>
        <v>0</v>
      </c>
      <c r="P19" s="37">
        <f t="shared" ref="P19:P25" si="5">CODE(N19)+3*CODE(MID(N19,2,1))</f>
        <v>380</v>
      </c>
      <c r="Q19" s="10" t="s">
        <v>48</v>
      </c>
      <c r="R19" s="11">
        <f t="shared" si="0"/>
        <v>279</v>
      </c>
      <c r="S19" s="11">
        <v>0</v>
      </c>
      <c r="T19" s="11">
        <v>0</v>
      </c>
      <c r="U19" s="11"/>
      <c r="V19" s="2"/>
    </row>
    <row r="20" spans="1:22" ht="15" customHeight="1" x14ac:dyDescent="0.2">
      <c r="A20" s="66" t="s">
        <v>2</v>
      </c>
      <c r="B20" s="69">
        <v>283</v>
      </c>
      <c r="C20" s="32" t="s">
        <v>70</v>
      </c>
      <c r="D20" s="32"/>
      <c r="E20" s="32">
        <v>3</v>
      </c>
      <c r="F20" s="32" t="s">
        <v>5</v>
      </c>
      <c r="G20" s="33">
        <f>E20*VLOOKUP(H20,$R$4:$S$28,2)</f>
        <v>0</v>
      </c>
      <c r="H20" s="67">
        <f>CODE(F20)+3*CODE(MID(F20,2,1))</f>
        <v>380</v>
      </c>
      <c r="I20" s="32" t="s">
        <v>68</v>
      </c>
      <c r="J20" s="69">
        <v>2210</v>
      </c>
      <c r="K20" s="32" t="s">
        <v>99</v>
      </c>
      <c r="L20" s="32"/>
      <c r="M20" s="32">
        <v>3</v>
      </c>
      <c r="N20" s="32" t="s">
        <v>5</v>
      </c>
      <c r="O20" s="68">
        <f>M20*VLOOKUP(P20,$R$4:$S$28,2)</f>
        <v>0</v>
      </c>
      <c r="P20" s="37">
        <f t="shared" si="5"/>
        <v>380</v>
      </c>
      <c r="Q20" s="10" t="s">
        <v>49</v>
      </c>
      <c r="R20" s="11">
        <f t="shared" si="0"/>
        <v>297</v>
      </c>
      <c r="S20" s="11">
        <v>0</v>
      </c>
      <c r="T20" s="11">
        <v>1</v>
      </c>
      <c r="U20" s="11"/>
      <c r="V20" s="2"/>
    </row>
    <row r="21" spans="1:22" ht="15" customHeight="1" x14ac:dyDescent="0.2">
      <c r="A21" s="66" t="s">
        <v>71</v>
      </c>
      <c r="B21" s="96" t="s">
        <v>91</v>
      </c>
      <c r="C21" s="97"/>
      <c r="D21" s="32"/>
      <c r="E21" s="32">
        <v>3</v>
      </c>
      <c r="F21" s="32" t="s">
        <v>5</v>
      </c>
      <c r="G21" s="33">
        <f>E21*VLOOKUP(H21,$R$4:$S$28,2)</f>
        <v>0</v>
      </c>
      <c r="H21" s="67">
        <f>CODE(F21)+3*CODE(MID(F21,2,1))</f>
        <v>380</v>
      </c>
      <c r="I21" s="32" t="s">
        <v>69</v>
      </c>
      <c r="J21" s="69">
        <v>316</v>
      </c>
      <c r="K21" s="32" t="s">
        <v>72</v>
      </c>
      <c r="L21" s="32"/>
      <c r="M21" s="32">
        <v>3</v>
      </c>
      <c r="N21" s="32" t="s">
        <v>5</v>
      </c>
      <c r="O21" s="68">
        <f>M21*VLOOKUP(P21,$R$4:$S$28,2)</f>
        <v>0</v>
      </c>
      <c r="P21" s="37">
        <f t="shared" si="5"/>
        <v>380</v>
      </c>
      <c r="Q21" s="10" t="s">
        <v>50</v>
      </c>
      <c r="R21" s="11">
        <f t="shared" si="0"/>
        <v>313</v>
      </c>
      <c r="S21" s="11">
        <v>0</v>
      </c>
      <c r="T21" s="11">
        <v>0</v>
      </c>
      <c r="U21" s="11"/>
      <c r="V21" s="2"/>
    </row>
    <row r="22" spans="1:22" ht="15" customHeight="1" x14ac:dyDescent="0.2">
      <c r="A22" s="73" t="s">
        <v>69</v>
      </c>
      <c r="B22" s="69">
        <v>2530</v>
      </c>
      <c r="C22" s="34" t="s">
        <v>11</v>
      </c>
      <c r="D22" s="32"/>
      <c r="E22" s="32">
        <v>4</v>
      </c>
      <c r="F22" s="32" t="s">
        <v>5</v>
      </c>
      <c r="G22" s="33">
        <f>E22*VLOOKUP(H22,$R$4:$S$28,2)</f>
        <v>0</v>
      </c>
      <c r="H22" s="67">
        <f>CODE(F22)+3*CODE(MID(F22,2,1))</f>
        <v>380</v>
      </c>
      <c r="I22" s="32" t="s">
        <v>73</v>
      </c>
      <c r="J22" s="69">
        <v>345</v>
      </c>
      <c r="K22" s="32" t="s">
        <v>74</v>
      </c>
      <c r="L22" s="32"/>
      <c r="M22" s="32">
        <v>3</v>
      </c>
      <c r="N22" s="32" t="s">
        <v>5</v>
      </c>
      <c r="O22" s="68">
        <f>M22*VLOOKUP(P22,$R$4:$S$28,2)</f>
        <v>0</v>
      </c>
      <c r="P22" s="37">
        <f t="shared" si="5"/>
        <v>380</v>
      </c>
      <c r="Q22" s="25" t="s">
        <v>51</v>
      </c>
      <c r="R22" s="11">
        <f t="shared" si="0"/>
        <v>320</v>
      </c>
      <c r="S22" s="11">
        <v>0</v>
      </c>
      <c r="T22" s="11">
        <v>0</v>
      </c>
      <c r="U22" s="11"/>
      <c r="V22" s="2"/>
    </row>
    <row r="23" spans="1:22" ht="15" customHeight="1" x14ac:dyDescent="0.2">
      <c r="A23" s="66" t="s">
        <v>103</v>
      </c>
      <c r="B23" s="69">
        <v>1320</v>
      </c>
      <c r="C23" s="32" t="s">
        <v>98</v>
      </c>
      <c r="D23" s="32"/>
      <c r="E23" s="32">
        <v>3</v>
      </c>
      <c r="F23" s="32" t="s">
        <v>5</v>
      </c>
      <c r="G23" s="33">
        <f>E23*VLOOKUP(H23,$R$4:$S$28,2)</f>
        <v>0</v>
      </c>
      <c r="H23" s="67">
        <f>CODE(F23)+3*CODE(MID(F23,2,1))</f>
        <v>380</v>
      </c>
      <c r="I23" s="32" t="s">
        <v>62</v>
      </c>
      <c r="J23" s="69" t="s">
        <v>5</v>
      </c>
      <c r="K23" s="93" t="s">
        <v>92</v>
      </c>
      <c r="L23" s="32"/>
      <c r="M23" s="32">
        <v>3</v>
      </c>
      <c r="N23" s="32" t="s">
        <v>5</v>
      </c>
      <c r="O23" s="68">
        <f>M23*VLOOKUP(P23,$R$4:$S$28,2)</f>
        <v>0</v>
      </c>
      <c r="P23" s="37">
        <f t="shared" si="5"/>
        <v>380</v>
      </c>
      <c r="Q23" s="10" t="s">
        <v>52</v>
      </c>
      <c r="R23" s="11">
        <f t="shared" si="0"/>
        <v>321</v>
      </c>
      <c r="S23" s="11">
        <v>0</v>
      </c>
      <c r="T23" s="11">
        <v>0</v>
      </c>
      <c r="U23" s="11"/>
      <c r="V23" s="2"/>
    </row>
    <row r="24" spans="1:22" ht="15" customHeight="1" x14ac:dyDescent="0.2">
      <c r="A24" s="70"/>
      <c r="B24" s="33"/>
      <c r="C24" s="33"/>
      <c r="D24" s="33"/>
      <c r="H24" s="67"/>
      <c r="I24" s="34"/>
      <c r="J24" s="69"/>
      <c r="K24" s="34"/>
      <c r="L24" s="32"/>
      <c r="M24" s="32"/>
      <c r="N24" s="32" t="s">
        <v>5</v>
      </c>
      <c r="O24" s="68">
        <f t="shared" ref="O24" si="6">M24*VLOOKUP(P24,$R$4:$S$28,2)</f>
        <v>0</v>
      </c>
      <c r="P24" s="37">
        <f t="shared" si="5"/>
        <v>380</v>
      </c>
      <c r="Q24" s="10" t="s">
        <v>53</v>
      </c>
      <c r="R24" s="11">
        <f t="shared" si="0"/>
        <v>326</v>
      </c>
      <c r="S24" s="11">
        <v>0</v>
      </c>
      <c r="T24" s="11">
        <v>0</v>
      </c>
      <c r="U24" s="11"/>
      <c r="V24" s="2"/>
    </row>
    <row r="25" spans="1:22" ht="15" customHeight="1" x14ac:dyDescent="0.2">
      <c r="A25" s="70"/>
      <c r="B25" s="33"/>
      <c r="C25" s="33"/>
      <c r="D25" s="33"/>
      <c r="E25" s="33"/>
      <c r="F25" s="33"/>
      <c r="G25" s="71"/>
      <c r="H25" s="67"/>
      <c r="I25" s="34"/>
      <c r="J25" s="74"/>
      <c r="K25" s="90"/>
      <c r="L25" s="32"/>
      <c r="M25" s="32"/>
      <c r="N25" s="32" t="s">
        <v>5</v>
      </c>
      <c r="O25" s="68">
        <f t="shared" ref="O25" si="7">M25*VLOOKUP(P25,$R$4:$S$28,2)</f>
        <v>0</v>
      </c>
      <c r="P25" s="37">
        <f t="shared" si="5"/>
        <v>380</v>
      </c>
      <c r="Q25" s="10" t="s">
        <v>54</v>
      </c>
      <c r="R25" s="11">
        <f t="shared" ref="R25:R27" si="8">CODE(Q25)+3*CODE(MID(Q25,2,1))</f>
        <v>327</v>
      </c>
      <c r="S25" s="11">
        <v>0</v>
      </c>
      <c r="T25" s="11">
        <v>0</v>
      </c>
      <c r="U25" s="11"/>
      <c r="V25" s="2"/>
    </row>
    <row r="26" spans="1:22" ht="15" customHeight="1" x14ac:dyDescent="0.2">
      <c r="A26" s="75"/>
      <c r="B26" s="36"/>
      <c r="C26" s="36"/>
      <c r="D26" s="36"/>
      <c r="E26" s="33">
        <f>E19*VLOOKUP(H19,$R$4:$T$28,3)+E20*VLOOKUP(H20,$R$4:$T$28,3)+E21*VLOOKUP(H21,$R$4:$T$28,3)+E22*VLOOKUP(H22,$R$4:$T$28,3)+E23*VLOOKUP(H23,$R$4:$T$28,3)</f>
        <v>0</v>
      </c>
      <c r="F26" s="33"/>
      <c r="G26" s="71">
        <f>SUM(G19:G23)</f>
        <v>0</v>
      </c>
      <c r="H26" s="39"/>
      <c r="I26" s="36"/>
      <c r="J26" s="36"/>
      <c r="K26" s="36"/>
      <c r="L26" s="36"/>
      <c r="M26" s="88">
        <f>M19*VLOOKUP(P19,$R$4:$T$28,3)+M20*VLOOKUP(P20,$R$4:$T$28,3)+M21*VLOOKUP(P21,$R$4:$T$28,3)+M22*VLOOKUP(P22,$R$4:$T$28,3)+M23*VLOOKUP(P23,$R$4:$T$28,3)+M24*VLOOKUP(P24,$R$4:$T$28,3)+M25*VLOOKUP(P25,$R$4:$T$28,3)</f>
        <v>0</v>
      </c>
      <c r="N26" s="36"/>
      <c r="O26" s="72">
        <f>SUM(O19:O25)</f>
        <v>0</v>
      </c>
      <c r="P26" s="37"/>
      <c r="Q26" s="10" t="s">
        <v>55</v>
      </c>
      <c r="R26" s="11">
        <f t="shared" si="8"/>
        <v>330</v>
      </c>
      <c r="S26" s="11">
        <v>0</v>
      </c>
      <c r="T26" s="11">
        <v>0</v>
      </c>
      <c r="U26" s="11"/>
      <c r="V26" s="2"/>
    </row>
    <row r="27" spans="1:22" ht="15" customHeight="1" x14ac:dyDescent="0.2">
      <c r="A27" s="76"/>
      <c r="B27" s="26"/>
      <c r="C27" s="26"/>
      <c r="D27" s="26"/>
      <c r="E27" s="26"/>
      <c r="F27" s="26"/>
      <c r="G27" s="21" t="s">
        <v>20</v>
      </c>
      <c r="H27" s="19"/>
      <c r="I27" s="19"/>
      <c r="J27" s="26"/>
      <c r="K27" s="26"/>
      <c r="L27" s="26"/>
      <c r="M27" s="26"/>
      <c r="N27" s="26"/>
      <c r="O27" s="77"/>
      <c r="P27" s="33"/>
      <c r="Q27" s="10" t="s">
        <v>56</v>
      </c>
      <c r="R27" s="11">
        <f t="shared" si="8"/>
        <v>380</v>
      </c>
      <c r="S27" s="11">
        <v>0</v>
      </c>
      <c r="T27" s="11">
        <v>0</v>
      </c>
      <c r="U27" s="11"/>
      <c r="V27" s="2"/>
    </row>
    <row r="28" spans="1:22" ht="15" customHeight="1" thickBot="1" x14ac:dyDescent="0.25">
      <c r="A28" s="64"/>
      <c r="B28" s="22"/>
      <c r="C28" s="22"/>
      <c r="D28" s="22"/>
      <c r="E28" s="23" t="s">
        <v>15</v>
      </c>
      <c r="F28" s="24" t="s">
        <v>16</v>
      </c>
      <c r="G28" s="23" t="s">
        <v>18</v>
      </c>
      <c r="H28" s="22"/>
      <c r="I28" s="22"/>
      <c r="J28" s="22"/>
      <c r="K28" s="22"/>
      <c r="L28" s="22"/>
      <c r="M28" s="23" t="s">
        <v>15</v>
      </c>
      <c r="N28" s="24" t="s">
        <v>16</v>
      </c>
      <c r="O28" s="65" t="s">
        <v>18</v>
      </c>
      <c r="Q28" s="10"/>
      <c r="R28" s="11"/>
      <c r="S28" s="11"/>
      <c r="T28" s="11"/>
      <c r="U28" s="11"/>
      <c r="V28" s="2"/>
    </row>
    <row r="29" spans="1:22" ht="15" customHeight="1" x14ac:dyDescent="0.2">
      <c r="A29" s="66" t="s">
        <v>2</v>
      </c>
      <c r="B29" s="69" t="s">
        <v>6</v>
      </c>
      <c r="C29" s="32" t="s">
        <v>63</v>
      </c>
      <c r="D29" s="32"/>
      <c r="E29" s="32">
        <v>3</v>
      </c>
      <c r="F29" s="32" t="s">
        <v>5</v>
      </c>
      <c r="G29" s="33">
        <f>E29*VLOOKUP(H29,$R$4:$S$28,2)</f>
        <v>0</v>
      </c>
      <c r="H29" s="37">
        <f>CODE(F29)+3*CODE(MID(F29,2,1))</f>
        <v>380</v>
      </c>
      <c r="I29" s="32" t="s">
        <v>2</v>
      </c>
      <c r="J29" s="69">
        <v>308</v>
      </c>
      <c r="K29" s="34" t="s">
        <v>79</v>
      </c>
      <c r="L29" s="32"/>
      <c r="M29" s="32">
        <v>3</v>
      </c>
      <c r="N29" s="32" t="s">
        <v>5</v>
      </c>
      <c r="O29" s="68">
        <f>M29*VLOOKUP(P29,$R$4:$S$28,2)</f>
        <v>0</v>
      </c>
      <c r="P29" s="37">
        <f>CODE(N29)+3*CODE(MID(N29,2,1))</f>
        <v>380</v>
      </c>
      <c r="Q29" s="27"/>
      <c r="R29" s="27"/>
      <c r="S29" s="27"/>
      <c r="T29" s="27"/>
      <c r="U29" s="27"/>
    </row>
    <row r="30" spans="1:22" ht="15" customHeight="1" x14ac:dyDescent="0.2">
      <c r="A30" s="66" t="s">
        <v>2</v>
      </c>
      <c r="B30" s="69">
        <v>305</v>
      </c>
      <c r="C30" s="34" t="s">
        <v>76</v>
      </c>
      <c r="D30" s="32"/>
      <c r="E30" s="32">
        <v>4</v>
      </c>
      <c r="F30" s="32" t="s">
        <v>5</v>
      </c>
      <c r="G30" s="33">
        <f>E30*VLOOKUP(H30,$R$4:$S$28,2)</f>
        <v>0</v>
      </c>
      <c r="H30" s="37">
        <f>CODE(F30)+3*CODE(MID(F30,2,1))</f>
        <v>380</v>
      </c>
      <c r="I30" s="32" t="s">
        <v>2</v>
      </c>
      <c r="J30" s="69" t="s">
        <v>27</v>
      </c>
      <c r="K30" s="32" t="s">
        <v>87</v>
      </c>
      <c r="L30" s="32"/>
      <c r="M30" s="32">
        <v>3</v>
      </c>
      <c r="N30" s="32" t="s">
        <v>5</v>
      </c>
      <c r="O30" s="68">
        <f>M30*VLOOKUP(P30,$R$4:$S$28,2)</f>
        <v>0</v>
      </c>
      <c r="P30" s="37">
        <f>CODE(N30)+3*CODE(MID(N30,2,1))</f>
        <v>380</v>
      </c>
    </row>
    <row r="31" spans="1:22" ht="15" customHeight="1" x14ac:dyDescent="0.2">
      <c r="A31" s="66" t="s">
        <v>2</v>
      </c>
      <c r="B31" s="69">
        <v>331</v>
      </c>
      <c r="C31" s="34" t="s">
        <v>77</v>
      </c>
      <c r="D31" s="32"/>
      <c r="E31" s="32">
        <v>4</v>
      </c>
      <c r="F31" s="32" t="s">
        <v>5</v>
      </c>
      <c r="G31" s="33">
        <f>E31*VLOOKUP(H31,$R$4:$S$28,2)</f>
        <v>0</v>
      </c>
      <c r="H31" s="37">
        <f>CODE(F31)+3*CODE(MID(F31,2,1))</f>
        <v>380</v>
      </c>
      <c r="I31" s="32" t="s">
        <v>2</v>
      </c>
      <c r="J31" s="69">
        <v>350</v>
      </c>
      <c r="K31" s="32" t="s">
        <v>88</v>
      </c>
      <c r="L31" s="32"/>
      <c r="M31" s="32">
        <v>3</v>
      </c>
      <c r="N31" s="32" t="s">
        <v>5</v>
      </c>
      <c r="O31" s="68">
        <f>M31*VLOOKUP(P31,$R$4:$S$28,2)</f>
        <v>0</v>
      </c>
      <c r="P31" s="37">
        <f>CODE(N31)+3*CODE(MID(N31,2,1))</f>
        <v>380</v>
      </c>
    </row>
    <row r="32" spans="1:22" ht="15" customHeight="1" x14ac:dyDescent="0.2">
      <c r="A32" s="66" t="s">
        <v>2</v>
      </c>
      <c r="B32" s="69">
        <v>372</v>
      </c>
      <c r="C32" s="34" t="s">
        <v>75</v>
      </c>
      <c r="D32" s="32"/>
      <c r="E32" s="32">
        <v>3</v>
      </c>
      <c r="F32" s="32" t="s">
        <v>5</v>
      </c>
      <c r="G32" s="33">
        <f>E32*VLOOKUP(H32,$R$4:$S$28,2)</f>
        <v>0</v>
      </c>
      <c r="H32" s="37">
        <f>CODE(F32)+3*CODE(MID(F32,2,1))</f>
        <v>380</v>
      </c>
      <c r="I32" s="32" t="s">
        <v>2</v>
      </c>
      <c r="J32" s="69">
        <v>360</v>
      </c>
      <c r="K32" s="34" t="s">
        <v>80</v>
      </c>
      <c r="L32" s="32"/>
      <c r="M32" s="32">
        <v>4</v>
      </c>
      <c r="N32" s="32" t="s">
        <v>5</v>
      </c>
      <c r="O32" s="68">
        <f>M32*VLOOKUP(P32,$R$4:$S$28,2)</f>
        <v>0</v>
      </c>
      <c r="P32" s="37">
        <f>CODE(N32)+3*CODE(MID(N32,2,1))</f>
        <v>380</v>
      </c>
    </row>
    <row r="33" spans="1:16" ht="15" customHeight="1" x14ac:dyDescent="0.2">
      <c r="A33" s="66" t="s">
        <v>2</v>
      </c>
      <c r="B33" s="69" t="s">
        <v>7</v>
      </c>
      <c r="C33" s="34" t="s">
        <v>78</v>
      </c>
      <c r="D33" s="32"/>
      <c r="E33" s="32">
        <v>3</v>
      </c>
      <c r="F33" s="32" t="s">
        <v>5</v>
      </c>
      <c r="G33" s="33">
        <f>E33*VLOOKUP(H33,$R$4:$S$28,2)</f>
        <v>0</v>
      </c>
      <c r="H33" s="37">
        <f>CODE(F33)+3*CODE(MID(F33,2,1))</f>
        <v>380</v>
      </c>
      <c r="I33" s="32" t="s">
        <v>2</v>
      </c>
      <c r="J33" s="74">
        <v>442</v>
      </c>
      <c r="K33" s="32" t="s">
        <v>109</v>
      </c>
      <c r="L33" s="32"/>
      <c r="M33" s="32">
        <v>3</v>
      </c>
      <c r="N33" s="32" t="s">
        <v>5</v>
      </c>
      <c r="O33" s="68">
        <f>M33*VLOOKUP(P33,$R$4:$S$28,2)</f>
        <v>0</v>
      </c>
      <c r="P33" s="37">
        <f>CODE(N33)+3*CODE(MID(N33,2,1))</f>
        <v>380</v>
      </c>
    </row>
    <row r="34" spans="1:16" ht="15" customHeight="1" x14ac:dyDescent="0.2">
      <c r="A34" s="66"/>
      <c r="B34" s="32"/>
      <c r="C34" s="32"/>
      <c r="D34" s="32"/>
      <c r="H34" s="37"/>
      <c r="I34" s="32"/>
      <c r="J34" s="32"/>
      <c r="K34" s="32"/>
      <c r="L34" s="32"/>
      <c r="O34" s="89"/>
      <c r="P34" s="38"/>
    </row>
    <row r="35" spans="1:16" ht="15" customHeight="1" x14ac:dyDescent="0.2">
      <c r="A35" s="70"/>
      <c r="B35" s="33"/>
      <c r="C35" s="33"/>
      <c r="D35" s="33"/>
      <c r="E35" s="33">
        <f>E29*VLOOKUP(H29,$R$4:$T$28,3)+E30*VLOOKUP(H30,$R$4:$T$28,3)+E31*VLOOKUP(H31,$R$4:$T$28,3)+E32*VLOOKUP(H32,$R$4:$T$28,3)+E33*VLOOKUP(H33,$R$4:$T$28,3)</f>
        <v>0</v>
      </c>
      <c r="F35" s="33"/>
      <c r="G35" s="71">
        <f>SUM(G29:G33)</f>
        <v>0</v>
      </c>
      <c r="H35" s="67"/>
      <c r="I35" s="33"/>
      <c r="J35" s="33"/>
      <c r="K35" s="33"/>
      <c r="L35" s="33"/>
      <c r="M35" s="33">
        <f>M29*VLOOKUP(P29,$R$4:$T$28,3)+M30*VLOOKUP(P30,$R$4:$T$28,3)+M31*VLOOKUP(P31,$R$4:$T$28,3)+M32*VLOOKUP(P32,$R$4:$T$28,3)+M33*VLOOKUP(P33,$R$4:$T$28,3)</f>
        <v>0</v>
      </c>
      <c r="N35" s="33"/>
      <c r="O35" s="72">
        <f>SUM(O29:O33)</f>
        <v>0</v>
      </c>
      <c r="P35" s="37"/>
    </row>
    <row r="36" spans="1:16" ht="15" customHeight="1" x14ac:dyDescent="0.2">
      <c r="A36" s="62"/>
      <c r="B36" s="19"/>
      <c r="C36" s="19"/>
      <c r="D36" s="19"/>
      <c r="E36" s="19"/>
      <c r="F36" s="19"/>
      <c r="G36" s="21" t="s">
        <v>21</v>
      </c>
      <c r="H36" s="28"/>
      <c r="I36" s="19"/>
      <c r="J36" s="19"/>
      <c r="K36" s="19"/>
      <c r="L36" s="19"/>
      <c r="M36" s="19"/>
      <c r="N36" s="19"/>
      <c r="O36" s="63"/>
      <c r="P36" s="36"/>
    </row>
    <row r="37" spans="1:16" ht="15" customHeight="1" x14ac:dyDescent="0.2">
      <c r="A37" s="64"/>
      <c r="B37" s="22"/>
      <c r="C37" s="22"/>
      <c r="D37" s="22"/>
      <c r="E37" s="23" t="s">
        <v>15</v>
      </c>
      <c r="F37" s="24" t="s">
        <v>16</v>
      </c>
      <c r="G37" s="23" t="s">
        <v>18</v>
      </c>
      <c r="H37" s="29"/>
      <c r="I37" s="22"/>
      <c r="J37" s="22"/>
      <c r="K37" s="22"/>
      <c r="L37" s="22"/>
      <c r="M37" s="23" t="s">
        <v>15</v>
      </c>
      <c r="N37" s="24" t="s">
        <v>16</v>
      </c>
      <c r="O37" s="65" t="s">
        <v>18</v>
      </c>
      <c r="P37" s="36"/>
    </row>
    <row r="38" spans="1:16" ht="15" customHeight="1" x14ac:dyDescent="0.2">
      <c r="A38" s="73" t="s">
        <v>60</v>
      </c>
      <c r="B38" s="74" t="s">
        <v>5</v>
      </c>
      <c r="C38" s="34" t="s">
        <v>81</v>
      </c>
      <c r="D38" s="32"/>
      <c r="E38" s="32">
        <v>3</v>
      </c>
      <c r="F38" s="32" t="s">
        <v>5</v>
      </c>
      <c r="G38" s="33">
        <f>E38*VLOOKUP(H38,$R$4:$S$28,2)</f>
        <v>0</v>
      </c>
      <c r="H38" s="37">
        <f>CODE(F38)+3*CODE(MID(F38,2,1))</f>
        <v>380</v>
      </c>
      <c r="I38" s="34" t="s">
        <v>2</v>
      </c>
      <c r="J38" s="74">
        <v>499</v>
      </c>
      <c r="K38" s="34" t="s">
        <v>82</v>
      </c>
      <c r="L38" s="32"/>
      <c r="M38" s="32">
        <v>3</v>
      </c>
      <c r="N38" s="32" t="s">
        <v>5</v>
      </c>
      <c r="O38" s="68">
        <f t="shared" ref="O38:O42" si="9">M38*VLOOKUP(P38,$R$4:$S$28,2)</f>
        <v>0</v>
      </c>
      <c r="P38" s="37">
        <f t="shared" ref="P38:P42" si="10">CODE(N38)+3*CODE(MID(N38,2,1))</f>
        <v>380</v>
      </c>
    </row>
    <row r="39" spans="1:16" ht="15" customHeight="1" x14ac:dyDescent="0.2">
      <c r="A39" s="73" t="s">
        <v>60</v>
      </c>
      <c r="B39" s="74" t="s">
        <v>5</v>
      </c>
      <c r="C39" s="34" t="s">
        <v>81</v>
      </c>
      <c r="D39" s="32"/>
      <c r="E39" s="32">
        <v>3</v>
      </c>
      <c r="F39" s="32" t="s">
        <v>5</v>
      </c>
      <c r="G39" s="33">
        <f>E39*VLOOKUP(H39,$R$4:$S$28,2)</f>
        <v>0</v>
      </c>
      <c r="H39" s="37">
        <f>CODE(F39)+3*CODE(MID(F39,2,1))</f>
        <v>380</v>
      </c>
      <c r="I39" s="34" t="s">
        <v>60</v>
      </c>
      <c r="J39" s="74" t="s">
        <v>5</v>
      </c>
      <c r="K39" s="34" t="s">
        <v>81</v>
      </c>
      <c r="L39" s="32"/>
      <c r="M39" s="32">
        <v>3</v>
      </c>
      <c r="N39" s="32" t="s">
        <v>5</v>
      </c>
      <c r="O39" s="68">
        <f t="shared" si="9"/>
        <v>0</v>
      </c>
      <c r="P39" s="37">
        <f t="shared" si="10"/>
        <v>380</v>
      </c>
    </row>
    <row r="40" spans="1:16" ht="15" customHeight="1" x14ac:dyDescent="0.2">
      <c r="A40" s="73" t="s">
        <v>60</v>
      </c>
      <c r="B40" s="74" t="s">
        <v>5</v>
      </c>
      <c r="C40" s="34" t="s">
        <v>81</v>
      </c>
      <c r="D40" s="32"/>
      <c r="E40" s="32">
        <v>3</v>
      </c>
      <c r="F40" s="32" t="s">
        <v>61</v>
      </c>
      <c r="G40" s="33">
        <f>E40*VLOOKUP(H40,$R$4:$S$28,2)</f>
        <v>0</v>
      </c>
      <c r="H40" s="37">
        <f>CODE(F40)+3*CODE(MID(F40,2,1))</f>
        <v>380</v>
      </c>
      <c r="I40" s="34" t="s">
        <v>60</v>
      </c>
      <c r="J40" s="74" t="s">
        <v>5</v>
      </c>
      <c r="K40" s="34" t="s">
        <v>83</v>
      </c>
      <c r="L40" s="32"/>
      <c r="M40" s="32">
        <v>3</v>
      </c>
      <c r="N40" s="32" t="s">
        <v>5</v>
      </c>
      <c r="O40" s="68">
        <f t="shared" si="9"/>
        <v>0</v>
      </c>
      <c r="P40" s="37">
        <f t="shared" si="10"/>
        <v>380</v>
      </c>
    </row>
    <row r="41" spans="1:16" ht="15" customHeight="1" x14ac:dyDescent="0.2">
      <c r="A41" s="73" t="s">
        <v>60</v>
      </c>
      <c r="B41" s="74" t="s">
        <v>5</v>
      </c>
      <c r="C41" s="32" t="s">
        <v>93</v>
      </c>
      <c r="D41" s="32"/>
      <c r="E41" s="32">
        <v>3</v>
      </c>
      <c r="F41" s="32" t="s">
        <v>5</v>
      </c>
      <c r="G41" s="33">
        <f>E41*VLOOKUP(H41,$R$4:$S$28,2)</f>
        <v>0</v>
      </c>
      <c r="H41" s="37">
        <f>CODE(F41)+3*CODE(MID(F41,2,1))</f>
        <v>380</v>
      </c>
      <c r="I41" s="34" t="s">
        <v>60</v>
      </c>
      <c r="J41" s="74" t="s">
        <v>5</v>
      </c>
      <c r="K41" s="34" t="s">
        <v>83</v>
      </c>
      <c r="L41" s="32"/>
      <c r="M41" s="32">
        <v>3</v>
      </c>
      <c r="N41" s="32" t="s">
        <v>5</v>
      </c>
      <c r="O41" s="68">
        <f t="shared" si="9"/>
        <v>0</v>
      </c>
      <c r="P41" s="37">
        <f t="shared" si="10"/>
        <v>380</v>
      </c>
    </row>
    <row r="42" spans="1:16" ht="15" customHeight="1" x14ac:dyDescent="0.2">
      <c r="A42" s="73" t="s">
        <v>60</v>
      </c>
      <c r="B42" s="74" t="s">
        <v>5</v>
      </c>
      <c r="C42" s="32" t="s">
        <v>110</v>
      </c>
      <c r="D42" s="32"/>
      <c r="E42" s="32">
        <v>3</v>
      </c>
      <c r="F42" s="32" t="s">
        <v>5</v>
      </c>
      <c r="G42" s="33">
        <f>E42*VLOOKUP(H42,$R$4:$S$28,2)</f>
        <v>0</v>
      </c>
      <c r="H42" s="37">
        <f>CODE(F42)+3*CODE(MID(F42,2,1))</f>
        <v>380</v>
      </c>
      <c r="I42" s="34"/>
      <c r="J42" s="74"/>
      <c r="K42" s="32"/>
      <c r="L42" s="32"/>
      <c r="M42" s="32">
        <v>3</v>
      </c>
      <c r="N42" s="32" t="s">
        <v>5</v>
      </c>
      <c r="O42" s="68">
        <f t="shared" si="9"/>
        <v>0</v>
      </c>
      <c r="P42" s="37">
        <f t="shared" si="10"/>
        <v>380</v>
      </c>
    </row>
    <row r="43" spans="1:16" ht="15" customHeight="1" x14ac:dyDescent="0.2">
      <c r="A43" s="66"/>
      <c r="B43" s="32"/>
      <c r="C43" s="32"/>
      <c r="D43" s="32"/>
      <c r="H43" s="67"/>
      <c r="I43" s="32"/>
      <c r="J43" s="69"/>
      <c r="K43" s="32"/>
      <c r="L43" s="32"/>
      <c r="M43" s="32"/>
      <c r="N43" s="32"/>
      <c r="O43" s="68"/>
      <c r="P43" s="37"/>
    </row>
    <row r="44" spans="1:16" ht="15" customHeight="1" x14ac:dyDescent="0.2">
      <c r="A44" s="53"/>
      <c r="E44" s="33">
        <f>E38*VLOOKUP(H38,$R$4:$T$28,3)+E39*VLOOKUP(H39,$R$4:$T$28,3)+E40*VLOOKUP(H40,$R$4:$T$28,3)+E41*VLOOKUP(H41,$R$4:$T$28,3)+E42*VLOOKUP(H42,$R$4:$T$28,3)</f>
        <v>0</v>
      </c>
      <c r="F44" s="32"/>
      <c r="G44" s="71">
        <f>SUM(G38:G42)</f>
        <v>0</v>
      </c>
      <c r="M44" s="88">
        <f>M38*VLOOKUP(P38,$R$4:$T$28,3)+M39*VLOOKUP(P39,$R$4:$T$28,3)+M40*VLOOKUP(P40,$R$4:$T$28,3)+M41*VLOOKUP(P41,$R$4:$T$28,3)+M42*VLOOKUP(P42,$R$4:$T$28,3)</f>
        <v>0</v>
      </c>
      <c r="O44" s="72">
        <f>SUM(O38:O42)</f>
        <v>0</v>
      </c>
      <c r="P44" s="39"/>
    </row>
    <row r="45" spans="1:16" ht="15" customHeight="1" x14ac:dyDescent="0.2">
      <c r="A45" s="70"/>
      <c r="B45" s="33"/>
      <c r="C45" s="78" t="s">
        <v>13</v>
      </c>
      <c r="D45" s="33"/>
      <c r="E45" s="33"/>
      <c r="F45" s="33"/>
      <c r="G45" s="33"/>
      <c r="H45" s="33"/>
      <c r="O45" s="68"/>
      <c r="P45" s="36"/>
    </row>
    <row r="46" spans="1:16" ht="15" customHeight="1" x14ac:dyDescent="0.2">
      <c r="A46" s="66"/>
      <c r="B46" s="32"/>
      <c r="C46" s="32" t="s">
        <v>14</v>
      </c>
      <c r="D46" s="32"/>
      <c r="E46" s="32">
        <v>3</v>
      </c>
      <c r="F46" s="32" t="s">
        <v>5</v>
      </c>
      <c r="G46" s="33">
        <f>E46*VLOOKUP(H46,$R$4:$S$28,2)</f>
        <v>0</v>
      </c>
      <c r="H46" s="67">
        <f>CODE(F46)+3*CODE(MID(F46,2,1))</f>
        <v>380</v>
      </c>
      <c r="I46" s="30" t="s">
        <v>25</v>
      </c>
      <c r="J46" s="28" t="s">
        <v>59</v>
      </c>
      <c r="K46" s="28"/>
      <c r="L46" s="28"/>
      <c r="M46" s="28"/>
      <c r="N46" s="28"/>
      <c r="O46" s="79"/>
      <c r="P46" s="36"/>
    </row>
    <row r="47" spans="1:16" ht="15" customHeight="1" x14ac:dyDescent="0.2">
      <c r="A47" s="66"/>
      <c r="B47" s="32"/>
      <c r="C47" s="32"/>
      <c r="D47" s="32"/>
      <c r="E47" s="32">
        <v>3</v>
      </c>
      <c r="F47" s="32" t="s">
        <v>5</v>
      </c>
      <c r="G47" s="33">
        <f>E47*VLOOKUP(H47,$R$4:$S$28,2)</f>
        <v>0</v>
      </c>
      <c r="H47" s="67">
        <f>CODE(F47)+3*CODE(MID(F47,2,1))</f>
        <v>380</v>
      </c>
      <c r="I47" s="31">
        <v>2</v>
      </c>
      <c r="J47" s="80" t="s">
        <v>84</v>
      </c>
      <c r="K47" s="39"/>
      <c r="L47" s="39"/>
      <c r="M47" s="39"/>
      <c r="N47" s="39"/>
      <c r="O47" s="81"/>
      <c r="P47" s="36"/>
    </row>
    <row r="48" spans="1:16" ht="15" customHeight="1" x14ac:dyDescent="0.2">
      <c r="A48" s="66"/>
      <c r="B48" s="32"/>
      <c r="C48" s="32"/>
      <c r="D48" s="32"/>
      <c r="E48" s="32">
        <v>3</v>
      </c>
      <c r="F48" s="32" t="s">
        <v>5</v>
      </c>
      <c r="G48" s="33">
        <f>E48*VLOOKUP(H48,$R$4:$S$28,2)</f>
        <v>0</v>
      </c>
      <c r="H48" s="67">
        <f>CODE(F48)+3*CODE(MID(F48,2,1))</f>
        <v>380</v>
      </c>
      <c r="I48" s="31">
        <v>3</v>
      </c>
      <c r="J48" s="80" t="s">
        <v>85</v>
      </c>
      <c r="K48" s="39"/>
      <c r="L48" s="39"/>
      <c r="M48" s="39"/>
      <c r="N48" s="39"/>
      <c r="O48" s="81"/>
      <c r="P48" s="36"/>
    </row>
    <row r="49" spans="1:16" ht="15" customHeight="1" x14ac:dyDescent="0.2">
      <c r="A49" s="66"/>
      <c r="B49" s="32"/>
      <c r="C49" s="32"/>
      <c r="D49" s="32"/>
      <c r="E49" s="32">
        <v>3</v>
      </c>
      <c r="F49" s="32" t="s">
        <v>5</v>
      </c>
      <c r="G49" s="33">
        <f>E49*VLOOKUP(H49,$R$4:$S$28,2)</f>
        <v>0</v>
      </c>
      <c r="H49" s="67">
        <f>CODE(F49)+3*CODE(MID(F49,2,1))</f>
        <v>380</v>
      </c>
      <c r="I49" s="31">
        <v>4</v>
      </c>
      <c r="J49" s="80" t="s">
        <v>86</v>
      </c>
      <c r="K49" s="39"/>
      <c r="L49" s="39"/>
      <c r="M49" s="39"/>
      <c r="N49" s="39"/>
      <c r="O49" s="81"/>
      <c r="P49" s="36"/>
    </row>
    <row r="50" spans="1:16" ht="15" customHeight="1" x14ac:dyDescent="0.2">
      <c r="A50" s="66"/>
      <c r="B50" s="32"/>
      <c r="C50" s="32"/>
      <c r="D50" s="32"/>
      <c r="E50" s="32">
        <v>3</v>
      </c>
      <c r="F50" s="32" t="s">
        <v>5</v>
      </c>
      <c r="G50" s="33">
        <f>E50*VLOOKUP(H50,$R$4:$S$28,2)</f>
        <v>0</v>
      </c>
      <c r="H50" s="67">
        <f>CODE(F50)+3*CODE(MID(F50,2,1))</f>
        <v>380</v>
      </c>
      <c r="I50" s="31">
        <v>5</v>
      </c>
      <c r="J50" s="39" t="s">
        <v>28</v>
      </c>
      <c r="K50" s="39"/>
      <c r="L50" s="39"/>
      <c r="M50" s="39"/>
      <c r="N50" s="39"/>
      <c r="O50" s="81"/>
    </row>
    <row r="51" spans="1:16" ht="15" customHeight="1" x14ac:dyDescent="0.2">
      <c r="A51" s="70"/>
      <c r="B51" s="33"/>
      <c r="C51" s="33"/>
      <c r="D51" s="33"/>
      <c r="E51" s="67">
        <f>E46*VLOOKUP(H46,$R$3:$T$28,3)+E47*VLOOKUP(H47,$R$3:$T$28,3)+E48*VLOOKUP(H48,$R$3:$T$28,3)+E49*VLOOKUP(H49,$R$3:$T$28,3)+E50*VLOOKUP(H50,$R$3:$T$28,3)</f>
        <v>0</v>
      </c>
      <c r="F51" s="67"/>
      <c r="G51" s="67">
        <f>SUM(G46:G50)</f>
        <v>0</v>
      </c>
      <c r="H51" s="33"/>
      <c r="I51" s="12"/>
      <c r="J51" s="12"/>
      <c r="K51" s="12"/>
      <c r="L51" s="19"/>
      <c r="M51" s="19"/>
      <c r="N51" s="19"/>
      <c r="O51" s="63"/>
      <c r="P51" s="36"/>
    </row>
    <row r="52" spans="1:16" ht="15" customHeight="1" thickBot="1" x14ac:dyDescent="0.25">
      <c r="A52" s="82" t="s">
        <v>3</v>
      </c>
      <c r="B52" s="83"/>
      <c r="C52" s="83"/>
      <c r="D52" s="83"/>
      <c r="E52" s="92">
        <f>E16+E26+E35+E44+M16+M26+M35+M44+E51</f>
        <v>0</v>
      </c>
      <c r="F52" s="91" t="s">
        <v>102</v>
      </c>
      <c r="G52" s="85" t="e">
        <f>(G16+O16+G26+O26+G35+O35+G44+O44+G51)/E52</f>
        <v>#DIV/0!</v>
      </c>
      <c r="H52" s="91" t="s">
        <v>101</v>
      </c>
      <c r="I52" s="84">
        <f>SUM(G16+O16+G26+O26+G35+O35+G44+O44+G46+G47+G48+G49+G50)</f>
        <v>0</v>
      </c>
      <c r="J52" s="85" t="s">
        <v>100</v>
      </c>
      <c r="K52" s="86">
        <f ca="1">NOW()</f>
        <v>44088.405699305556</v>
      </c>
      <c r="L52" s="85"/>
      <c r="M52" s="85"/>
      <c r="N52" s="85"/>
      <c r="O52" s="87" t="s">
        <v>111</v>
      </c>
    </row>
  </sheetData>
  <mergeCells count="2">
    <mergeCell ref="I10:K10"/>
    <mergeCell ref="B21:C21"/>
  </mergeCells>
  <phoneticPr fontId="10" type="noConversion"/>
  <pageMargins left="0.42986111111111114" right="0.42986111111111114" top="0.4597222222222222" bottom="0.4" header="0" footer="0"/>
  <pageSetup scale="87" orientation="portrait" r:id="rId1"/>
  <headerFooter alignWithMargins="0"/>
  <ignoredErrors>
    <ignoredError sqref="B29 B33 J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BSCE Curriculum</vt:lpstr>
      <vt:lpstr>'BSCE Curriculum'!Print_Area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Josephine Gibson</cp:lastModifiedBy>
  <cp:lastPrinted>2020-01-21T17:19:26Z</cp:lastPrinted>
  <dcterms:created xsi:type="dcterms:W3CDTF">2018-05-03T15:13:12Z</dcterms:created>
  <dcterms:modified xsi:type="dcterms:W3CDTF">2020-09-14T15:44:23Z</dcterms:modified>
</cp:coreProperties>
</file>